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16" i="1" l="1"/>
  <c r="I16" i="1"/>
  <c r="H16" i="1"/>
  <c r="K5" i="1" l="1"/>
  <c r="K6" i="1"/>
  <c r="K7" i="1"/>
  <c r="K8" i="1"/>
  <c r="K4" i="1"/>
  <c r="J5" i="1"/>
  <c r="J6" i="1"/>
  <c r="J7" i="1"/>
  <c r="J8" i="1"/>
  <c r="J4" i="1"/>
  <c r="I5" i="1"/>
  <c r="I6" i="1"/>
  <c r="I7" i="1"/>
  <c r="I8" i="1"/>
  <c r="I4" i="1"/>
  <c r="H5" i="1"/>
  <c r="H6" i="1"/>
  <c r="H7" i="1"/>
  <c r="H8" i="1"/>
  <c r="H4" i="1"/>
  <c r="G5" i="1"/>
  <c r="G6" i="1"/>
  <c r="G7" i="1"/>
  <c r="G8" i="1"/>
  <c r="G4" i="1"/>
  <c r="D5" i="1"/>
  <c r="D6" i="1"/>
  <c r="D7" i="1"/>
  <c r="D8" i="1"/>
  <c r="D4" i="1"/>
  <c r="E5" i="1" l="1"/>
  <c r="E6" i="1"/>
  <c r="E7" i="1"/>
  <c r="E8" i="1"/>
  <c r="E4" i="1"/>
  <c r="C5" i="1"/>
  <c r="C6" i="1"/>
  <c r="C7" i="1"/>
  <c r="C8" i="1"/>
  <c r="C4" i="1"/>
</calcChain>
</file>

<file path=xl/sharedStrings.xml><?xml version="1.0" encoding="utf-8"?>
<sst xmlns="http://schemas.openxmlformats.org/spreadsheetml/2006/main" count="44" uniqueCount="39">
  <si>
    <t>BẢNG TỔNG KẾT BÁN HÀNG</t>
  </si>
  <si>
    <t>TỶ GIÁ USD</t>
  </si>
  <si>
    <t>STT</t>
  </si>
  <si>
    <t>Mã hàng</t>
  </si>
  <si>
    <t>Tên hàng</t>
  </si>
  <si>
    <t>Thành tiền</t>
  </si>
  <si>
    <t>Tiền vận chuyển</t>
  </si>
  <si>
    <t>Thuế VAT</t>
  </si>
  <si>
    <t>Tiền phải trả</t>
  </si>
  <si>
    <t>Chất lượng</t>
  </si>
  <si>
    <t>Đơn vị tính</t>
  </si>
  <si>
    <t>Số lượng</t>
  </si>
  <si>
    <t>Đơn giá</t>
  </si>
  <si>
    <t>A01</t>
  </si>
  <si>
    <t>B01</t>
  </si>
  <si>
    <t>A02</t>
  </si>
  <si>
    <t>C01</t>
  </si>
  <si>
    <t>C02</t>
  </si>
  <si>
    <t>Mã</t>
  </si>
  <si>
    <t>Loại 1</t>
  </si>
  <si>
    <t>Loại 2</t>
  </si>
  <si>
    <t>Tên hàng và chất lượng</t>
  </si>
  <si>
    <t>Xi măng loại 1</t>
  </si>
  <si>
    <t>Gạch men loại 1</t>
  </si>
  <si>
    <t>Giá loại 1</t>
  </si>
  <si>
    <t>Giá loại 2</t>
  </si>
  <si>
    <r>
      <rPr>
        <b/>
        <u/>
        <sz val="11"/>
        <color theme="1"/>
        <rFont val="Calibri"/>
        <family val="2"/>
        <scheme val="minor"/>
      </rPr>
      <t>Bảng 1:</t>
    </r>
    <r>
      <rPr>
        <b/>
        <sz val="11"/>
        <color theme="1"/>
        <rFont val="Calibri"/>
        <family val="2"/>
        <scheme val="minor"/>
      </rPr>
      <t xml:space="preserve"> Tên hàng - đơn vị tính - Đơn giá</t>
    </r>
  </si>
  <si>
    <t>A</t>
  </si>
  <si>
    <t>C</t>
  </si>
  <si>
    <t>B</t>
  </si>
  <si>
    <t>Gạch men</t>
  </si>
  <si>
    <t>Viên</t>
  </si>
  <si>
    <t>Tôn</t>
  </si>
  <si>
    <t>Tấm</t>
  </si>
  <si>
    <t>Xi măng</t>
  </si>
  <si>
    <t>Bao</t>
  </si>
  <si>
    <r>
      <rPr>
        <b/>
        <u/>
        <sz val="11"/>
        <color theme="1"/>
        <rFont val="Calibri"/>
        <family val="2"/>
        <scheme val="minor"/>
      </rPr>
      <t xml:space="preserve">Bảng 2: </t>
    </r>
    <r>
      <rPr>
        <b/>
        <sz val="11"/>
        <color theme="1"/>
        <rFont val="Calibri"/>
        <family val="2"/>
        <scheme val="minor"/>
      </rPr>
      <t>Chất lượng sản phẩm</t>
    </r>
  </si>
  <si>
    <r>
      <rPr>
        <b/>
        <u/>
        <sz val="11"/>
        <color theme="1"/>
        <rFont val="Calibri"/>
        <family val="2"/>
        <scheme val="minor"/>
      </rPr>
      <t>Bảng 3:</t>
    </r>
    <r>
      <rPr>
        <b/>
        <sz val="11"/>
        <color theme="1"/>
        <rFont val="Calibri"/>
        <family val="2"/>
        <scheme val="minor"/>
      </rPr>
      <t xml:space="preserve"> Thống kê tổng tiền phải trả</t>
    </r>
  </si>
  <si>
    <t xml:space="preserve">Tôn loại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</si>
</sst>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11" workbookViewId="0">
      <selection activeCell="J17" sqref="J17"/>
    </sheetView>
  </sheetViews>
  <sheetFormatPr defaultRowHeight="15" x14ac:dyDescent="0.25"/>
  <cols>
    <col min="1" max="1" width="6.28515625" style="2" customWidth="1"/>
    <col min="2" max="2" width="6.140625" style="3" customWidth="1"/>
    <col min="3" max="3" width="10.28515625" style="3" customWidth="1"/>
    <col min="4" max="5" width="9" style="3" customWidth="1"/>
    <col min="6" max="6" width="8.7109375" style="3" customWidth="1"/>
    <col min="7" max="7" width="7.28515625" style="3" customWidth="1"/>
    <col min="8" max="8" width="10.42578125" style="3" customWidth="1"/>
    <col min="9" max="9" width="12.5703125" style="3" customWidth="1"/>
    <col min="10" max="10" width="13.28515625" style="3" customWidth="1"/>
    <col min="11" max="11" width="12" style="3" customWidth="1"/>
  </cols>
  <sheetData>
    <row r="1" spans="1:11" x14ac:dyDescent="0.2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4"/>
    </row>
    <row r="2" spans="1:11" x14ac:dyDescent="0.25">
      <c r="A2" s="20" t="s">
        <v>1</v>
      </c>
      <c r="B2" s="21"/>
      <c r="C2" s="21"/>
      <c r="D2" s="21"/>
      <c r="E2" s="4">
        <v>21000</v>
      </c>
      <c r="F2" s="5"/>
      <c r="G2" s="5"/>
      <c r="H2" s="5"/>
      <c r="I2" s="5"/>
      <c r="J2" s="5"/>
      <c r="K2" s="7"/>
    </row>
    <row r="3" spans="1:11" ht="36" customHeight="1" x14ac:dyDescent="0.25">
      <c r="A3" s="8" t="s">
        <v>2</v>
      </c>
      <c r="B3" s="6" t="s">
        <v>3</v>
      </c>
      <c r="C3" s="6" t="s">
        <v>4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5</v>
      </c>
      <c r="I3" s="6" t="s">
        <v>6</v>
      </c>
      <c r="J3" s="6" t="s">
        <v>7</v>
      </c>
      <c r="K3" s="9" t="s">
        <v>8</v>
      </c>
    </row>
    <row r="4" spans="1:11" ht="30" x14ac:dyDescent="0.25">
      <c r="A4" s="10">
        <v>1</v>
      </c>
      <c r="B4" s="5" t="s">
        <v>13</v>
      </c>
      <c r="C4" s="5" t="str">
        <f>VLOOKUP(LEFT(B4),$A$12:$B$14,2,0)</f>
        <v>Gạch men</v>
      </c>
      <c r="D4" s="5" t="str">
        <f>HLOOKUP(VALUE(RIGHT(B4)),$H$11:$I$12,2,FALSE)</f>
        <v>Loại 1</v>
      </c>
      <c r="E4" s="5" t="str">
        <f>VLOOKUP(C4,$B$12:$C$14,2,0)</f>
        <v>Viên</v>
      </c>
      <c r="F4" s="5">
        <v>1000</v>
      </c>
      <c r="G4" s="5">
        <f>VLOOKUP(C4,$B$12:$E$14,IF(RIGHT(B4,1)="1",3,4),0)</f>
        <v>15</v>
      </c>
      <c r="H4" s="5">
        <f>IF(AND(RIGHT(B4,1)="2",F4&gt;1000),F4*G4*0.97,F4*G4)</f>
        <v>15000</v>
      </c>
      <c r="I4" s="5">
        <f>IF(F4&lt;100,H4*0.05,IF(AND(100&lt;=F4,F4&lt;500),H4*0.02,H4*0))</f>
        <v>0</v>
      </c>
      <c r="J4" s="5">
        <f>H4*10/100</f>
        <v>1500</v>
      </c>
      <c r="K4" s="7">
        <f>(H4+I4+J4)*$E$2</f>
        <v>346500000</v>
      </c>
    </row>
    <row r="5" spans="1:11" x14ac:dyDescent="0.25">
      <c r="A5" s="10">
        <v>2</v>
      </c>
      <c r="B5" s="5" t="s">
        <v>14</v>
      </c>
      <c r="C5" s="5" t="str">
        <f t="shared" ref="C5:C8" si="0">VLOOKUP(LEFT(B5),$A$12:$B$14,2,0)</f>
        <v>Tôn</v>
      </c>
      <c r="D5" s="5" t="str">
        <f t="shared" ref="D5:D8" si="1">HLOOKUP(VALUE(RIGHT(B5)),$H$11:$I$12,2,FALSE)</f>
        <v>Loại 1</v>
      </c>
      <c r="E5" s="5" t="str">
        <f t="shared" ref="E5:E8" si="2">VLOOKUP(C5,$B$12:$C$14,2,0)</f>
        <v>Tấm</v>
      </c>
      <c r="F5" s="5">
        <v>80</v>
      </c>
      <c r="G5" s="5">
        <f t="shared" ref="G5:G8" si="3">VLOOKUP(C5,$B$12:$E$14,IF(RIGHT(B5,1)="1",3,4),0)</f>
        <v>8</v>
      </c>
      <c r="H5" s="5">
        <f t="shared" ref="H5:H8" si="4">IF(AND(RIGHT(B5,1)="2",F5&gt;1000),F5*G5*0.97,F5*G5)</f>
        <v>640</v>
      </c>
      <c r="I5" s="5">
        <f t="shared" ref="I5:I8" si="5">IF(F5&lt;100,H5*0.05,IF(AND(100&lt;=F5,F5&lt;500),H5*0.02,H5*0))</f>
        <v>32</v>
      </c>
      <c r="J5" s="5">
        <f t="shared" ref="J5:J8" si="6">H5*10/100</f>
        <v>64</v>
      </c>
      <c r="K5" s="7">
        <f t="shared" ref="K5:K8" si="7">(H5+I5+J5)*$E$2</f>
        <v>15456000</v>
      </c>
    </row>
    <row r="6" spans="1:11" ht="30" x14ac:dyDescent="0.25">
      <c r="A6" s="10">
        <v>3</v>
      </c>
      <c r="B6" s="5" t="s">
        <v>15</v>
      </c>
      <c r="C6" s="5" t="str">
        <f t="shared" si="0"/>
        <v>Gạch men</v>
      </c>
      <c r="D6" s="5" t="str">
        <f t="shared" si="1"/>
        <v>Loại 2</v>
      </c>
      <c r="E6" s="5" t="str">
        <f t="shared" si="2"/>
        <v>Viên</v>
      </c>
      <c r="F6" s="5">
        <v>1200</v>
      </c>
      <c r="G6" s="5">
        <f t="shared" si="3"/>
        <v>12</v>
      </c>
      <c r="H6" s="5">
        <f t="shared" si="4"/>
        <v>13968</v>
      </c>
      <c r="I6" s="5">
        <f t="shared" si="5"/>
        <v>0</v>
      </c>
      <c r="J6" s="5">
        <f t="shared" si="6"/>
        <v>1396.8</v>
      </c>
      <c r="K6" s="7">
        <f t="shared" si="7"/>
        <v>322660800</v>
      </c>
    </row>
    <row r="7" spans="1:11" x14ac:dyDescent="0.25">
      <c r="A7" s="10">
        <v>4</v>
      </c>
      <c r="B7" s="5" t="s">
        <v>16</v>
      </c>
      <c r="C7" s="5" t="str">
        <f t="shared" si="0"/>
        <v>Xi măng</v>
      </c>
      <c r="D7" s="5" t="str">
        <f t="shared" si="1"/>
        <v>Loại 1</v>
      </c>
      <c r="E7" s="5" t="str">
        <f t="shared" si="2"/>
        <v>Bao</v>
      </c>
      <c r="F7" s="5">
        <v>120</v>
      </c>
      <c r="G7" s="5">
        <f t="shared" si="3"/>
        <v>7.5</v>
      </c>
      <c r="H7" s="5">
        <f t="shared" si="4"/>
        <v>900</v>
      </c>
      <c r="I7" s="5">
        <f t="shared" si="5"/>
        <v>18</v>
      </c>
      <c r="J7" s="5">
        <f t="shared" si="6"/>
        <v>90</v>
      </c>
      <c r="K7" s="7">
        <f t="shared" si="7"/>
        <v>21168000</v>
      </c>
    </row>
    <row r="8" spans="1:11" ht="15.75" thickBot="1" x14ac:dyDescent="0.3">
      <c r="A8" s="11">
        <v>5</v>
      </c>
      <c r="B8" s="12" t="s">
        <v>17</v>
      </c>
      <c r="C8" s="5" t="str">
        <f t="shared" si="0"/>
        <v>Xi măng</v>
      </c>
      <c r="D8" s="5" t="str">
        <f t="shared" si="1"/>
        <v>Loại 2</v>
      </c>
      <c r="E8" s="5" t="str">
        <f t="shared" si="2"/>
        <v>Bao</v>
      </c>
      <c r="F8" s="12">
        <v>550</v>
      </c>
      <c r="G8" s="5">
        <f t="shared" si="3"/>
        <v>7</v>
      </c>
      <c r="H8" s="5">
        <f t="shared" si="4"/>
        <v>3850</v>
      </c>
      <c r="I8" s="5">
        <f t="shared" si="5"/>
        <v>0</v>
      </c>
      <c r="J8" s="5">
        <f t="shared" si="6"/>
        <v>385</v>
      </c>
      <c r="K8" s="7">
        <f t="shared" si="7"/>
        <v>88935000</v>
      </c>
    </row>
    <row r="10" spans="1:11" ht="30.75" customHeight="1" x14ac:dyDescent="0.25">
      <c r="A10" s="17" t="s">
        <v>26</v>
      </c>
      <c r="B10" s="17"/>
      <c r="C10" s="17"/>
      <c r="D10" s="17"/>
      <c r="E10" s="17"/>
      <c r="G10" s="18" t="s">
        <v>36</v>
      </c>
      <c r="H10" s="18"/>
      <c r="I10" s="18"/>
      <c r="J10" s="1"/>
    </row>
    <row r="11" spans="1:11" ht="30" x14ac:dyDescent="0.25">
      <c r="A11" s="15" t="s">
        <v>3</v>
      </c>
      <c r="B11" s="15" t="s">
        <v>4</v>
      </c>
      <c r="C11" s="15" t="s">
        <v>10</v>
      </c>
      <c r="D11" s="15" t="s">
        <v>24</v>
      </c>
      <c r="E11" s="15" t="s">
        <v>25</v>
      </c>
      <c r="G11" s="13" t="s">
        <v>18</v>
      </c>
      <c r="H11" s="13">
        <v>1</v>
      </c>
      <c r="I11" s="13">
        <v>2</v>
      </c>
    </row>
    <row r="12" spans="1:11" ht="30" x14ac:dyDescent="0.25">
      <c r="A12" s="16" t="s">
        <v>27</v>
      </c>
      <c r="B12" s="14" t="s">
        <v>30</v>
      </c>
      <c r="C12" s="14" t="s">
        <v>31</v>
      </c>
      <c r="D12" s="14">
        <v>15</v>
      </c>
      <c r="E12" s="14">
        <v>12</v>
      </c>
      <c r="G12" s="14" t="s">
        <v>9</v>
      </c>
      <c r="H12" s="14" t="s">
        <v>19</v>
      </c>
      <c r="I12" s="14" t="s">
        <v>20</v>
      </c>
    </row>
    <row r="13" spans="1:11" x14ac:dyDescent="0.25">
      <c r="A13" s="16" t="s">
        <v>29</v>
      </c>
      <c r="B13" s="14" t="s">
        <v>32</v>
      </c>
      <c r="C13" s="14" t="s">
        <v>33</v>
      </c>
      <c r="D13" s="14">
        <v>8</v>
      </c>
      <c r="E13" s="14">
        <v>7.5</v>
      </c>
    </row>
    <row r="14" spans="1:11" ht="30" customHeight="1" x14ac:dyDescent="0.25">
      <c r="A14" s="16" t="s">
        <v>28</v>
      </c>
      <c r="B14" s="14" t="s">
        <v>34</v>
      </c>
      <c r="C14" s="14" t="s">
        <v>35</v>
      </c>
      <c r="D14" s="14">
        <v>7.5</v>
      </c>
      <c r="E14" s="14">
        <v>7</v>
      </c>
      <c r="G14" s="19" t="s">
        <v>37</v>
      </c>
      <c r="H14" s="19"/>
      <c r="I14" s="19"/>
      <c r="J14" s="19"/>
    </row>
    <row r="15" spans="1:11" ht="60" x14ac:dyDescent="0.25">
      <c r="G15" s="14" t="s">
        <v>21</v>
      </c>
      <c r="H15" s="14" t="s">
        <v>22</v>
      </c>
      <c r="I15" s="14" t="s">
        <v>23</v>
      </c>
      <c r="J15" s="14" t="s">
        <v>38</v>
      </c>
    </row>
    <row r="16" spans="1:11" ht="45" x14ac:dyDescent="0.25">
      <c r="G16" s="14" t="s">
        <v>8</v>
      </c>
      <c r="H16" s="14">
        <f>SUMIFS($K$4:$K$8,$C$4:$C$8,"xi măng",$D$4:$D$8,"loại 1")</f>
        <v>21168000</v>
      </c>
      <c r="I16" s="14">
        <f>SUMIFS($K$4:$K$8,$C$4:$C$8,"gạch men",$D$4:$D$8,"loại 1")</f>
        <v>346500000</v>
      </c>
      <c r="J16" s="14">
        <f>SUMIFS($K$4:$K$8,$C$4:$C$8,"tôn",$D$4:$D$8,"loại 1")</f>
        <v>15456000</v>
      </c>
    </row>
  </sheetData>
  <mergeCells count="5">
    <mergeCell ref="A10:E10"/>
    <mergeCell ref="G10:I10"/>
    <mergeCell ref="G14:J14"/>
    <mergeCell ref="A2:D2"/>
    <mergeCell ref="A1:K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KTX</dc:creator>
  <cp:lastModifiedBy>KTX</cp:lastModifiedBy>
  <cp:lastPrinted>2019-04-17T02:33:36Z</cp:lastPrinted>
  <dcterms:created xsi:type="dcterms:W3CDTF">2019-04-17T02:22:50Z</dcterms:created>
  <dcterms:modified xsi:type="dcterms:W3CDTF">2019-04-17T04:39:26Z</dcterms:modified>
</cp:coreProperties>
</file>